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28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<sst xmlns="http://schemas.openxmlformats.org/spreadsheetml/2006/main" count="68" uniqueCount="65">
  <si>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$/lb</t>
  </si>
  <si>
    <t xml:space="preserve">    </t>
  </si>
  <si>
    <t>$/tonne</t>
  </si>
  <si>
    <t>Percent DM</t>
  </si>
  <si>
    <t>H.M. Corn</t>
  </si>
  <si>
    <t>$/acre</t>
  </si>
  <si>
    <t xml:space="preserve">PASTURE </t>
  </si>
  <si>
    <t>N/A</t>
  </si>
  <si>
    <t>n/a</t>
  </si>
  <si>
    <t>Prepared by:</t>
  </si>
  <si>
    <t>Dennis Martin</t>
  </si>
  <si>
    <t>Beef Feedlot Specialist</t>
  </si>
  <si>
    <t>(519) 482-5976</t>
  </si>
  <si>
    <t>Aug./2000</t>
  </si>
  <si>
    <t>BOUVILLONS</t>
  </si>
  <si>
    <t>Poids de vente</t>
  </si>
  <si>
    <t>Poids d'achat</t>
  </si>
  <si>
    <t>Pourcentage de perte</t>
  </si>
  <si>
    <t>Alimentation ($/lb de gain)</t>
  </si>
  <si>
    <t xml:space="preserve"> Valeur vente</t>
  </si>
  <si>
    <t xml:space="preserve"> Valeur a l'achat</t>
  </si>
  <si>
    <t>Marge brute</t>
  </si>
  <si>
    <t>Alimentation</t>
  </si>
  <si>
    <t>marge nette</t>
  </si>
  <si>
    <t>Prix d'achat ($/lb)</t>
  </si>
  <si>
    <t>Gain total (lbs.)</t>
  </si>
  <si>
    <t>'Alimentation</t>
  </si>
  <si>
    <t>gain quotidien (lbs./jour)</t>
  </si>
  <si>
    <t>Foin</t>
  </si>
  <si>
    <t>ensilage</t>
  </si>
  <si>
    <t>ensilage de mais</t>
  </si>
  <si>
    <t>mais sec</t>
  </si>
  <si>
    <t>Sel &amp; Mineraux</t>
  </si>
  <si>
    <t>autres</t>
  </si>
  <si>
    <t>Total de l'alimentation</t>
  </si>
  <si>
    <t>Conversion alimentaire (lb - telle que servie)</t>
  </si>
  <si>
    <t>Conversion alimentaire (lb - matiere seche)</t>
  </si>
  <si>
    <t>$/tête</t>
  </si>
  <si>
    <t>jocelyn.jacob@agr.gouv.qc.ca</t>
  </si>
  <si>
    <t>Adapter en Français par Jocelyn Jacob dta Mapaq St-Narcisse</t>
  </si>
  <si>
    <t xml:space="preserve">  * $$$ Analyse de coût de PRODUCTION $$$</t>
  </si>
  <si>
    <t>Kg. par Tête/jour</t>
  </si>
  <si>
    <t>supplément proteique</t>
  </si>
  <si>
    <t>sous-produit</t>
  </si>
  <si>
    <t xml:space="preserve">  Nombres en Bleu peuvent être changer</t>
  </si>
  <si>
    <t xml:space="preserve"> de l'équipement</t>
  </si>
  <si>
    <t>** frais de garde : hydro, téléphone,  taxes &amp; assurance,  litière, logement, réparations et entretien</t>
  </si>
  <si>
    <t>Coût d'une livre de gain</t>
  </si>
  <si>
    <t xml:space="preserve"> Coût du  Gain</t>
  </si>
  <si>
    <t>Médecine préventive ($/tête)</t>
  </si>
  <si>
    <t>taux d'intérêt %</t>
  </si>
  <si>
    <t>Période d'alimentation</t>
  </si>
  <si>
    <t>Valeur des pertes</t>
  </si>
  <si>
    <t xml:space="preserve"> mise en marche ($/tête)</t>
  </si>
  <si>
    <t>** Frais de garde ($/tête/jour)</t>
  </si>
  <si>
    <t>intérêt</t>
  </si>
  <si>
    <t xml:space="preserve">Breakeven à la vente </t>
  </si>
  <si>
    <t>Breakeven à l'achat</t>
  </si>
  <si>
    <t>COÛT DE GAIN ESPÉRER</t>
  </si>
  <si>
    <t>prix de vente($/lb) note 1</t>
  </si>
  <si>
    <t xml:space="preserve"> mise en marché ($/tête)</t>
  </si>
  <si>
    <t>Collaborateur Gaétan Bonneau agronome</t>
  </si>
  <si>
    <t>gaetan.bonneau@agr.gouv.qc.ca</t>
  </si>
  <si>
    <t>Note 1: Prix de vente et compensation nette s'il y a lieu</t>
  </si>
  <si>
    <t xml:space="preserve"> Situation du marché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</si>
</sst>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-* #,##0.00_-;\-* #,##0.00_-;_-* &quot;-&quot;??_-;_-@_-"/>
    <numFmt numFmtId="171" formatCode="_(* #,##0.00_);_(* \(#,##0.00\);_(* &quot;-&quot;?_);_(@_)"/>
    <numFmt numFmtId="172" formatCode="_(&quot;$&quot;* #,##0.00_);_(&quot;$&quot;* \(#,##0.00\);_(&quot;$&quot;* &quot;-&quot;_);_(@_)"/>
  </numFmts>
  <fonts count="15">
    <font>
      <sz val="10"/>
      <name val="Arial"/>
      <family val="0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Times New Roman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0" fillId="0" borderId="0" xfId="22">
      <alignment/>
      <protection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1" xfId="22" applyFont="1" applyBorder="1">
      <alignment/>
      <protection/>
    </xf>
    <xf numFmtId="164" fontId="6" fillId="0" borderId="1" xfId="22" applyNumberFormat="1" applyFont="1" applyBorder="1" applyProtection="1">
      <alignment/>
      <protection locked="0"/>
    </xf>
    <xf numFmtId="0" fontId="4" fillId="0" borderId="1" xfId="22" applyFont="1" applyBorder="1">
      <alignment/>
      <protection/>
    </xf>
    <xf numFmtId="165" fontId="2" fillId="0" borderId="1" xfId="22" applyNumberFormat="1" applyFont="1" applyBorder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3" fillId="0" borderId="4" xfId="22" applyFont="1" applyBorder="1">
      <alignment/>
      <protection/>
    </xf>
    <xf numFmtId="166" fontId="6" fillId="0" borderId="1" xfId="22" applyNumberFormat="1" applyFont="1" applyBorder="1" applyProtection="1">
      <alignment/>
      <protection locked="0"/>
    </xf>
    <xf numFmtId="167" fontId="2" fillId="0" borderId="1" xfId="22" applyNumberFormat="1" applyFont="1" applyBorder="1">
      <alignment/>
      <protection/>
    </xf>
    <xf numFmtId="0" fontId="5" fillId="0" borderId="0" xfId="22" applyFont="1" applyBorder="1">
      <alignment/>
      <protection/>
    </xf>
    <xf numFmtId="166" fontId="6" fillId="0" borderId="0" xfId="22" applyNumberFormat="1" applyFont="1" applyBorder="1">
      <alignment/>
      <protection/>
    </xf>
    <xf numFmtId="0" fontId="4" fillId="0" borderId="0" xfId="22" applyFont="1" applyBorder="1">
      <alignment/>
      <protection/>
    </xf>
    <xf numFmtId="165" fontId="2" fillId="0" borderId="0" xfId="22" applyNumberFormat="1" applyFont="1" applyBorder="1">
      <alignment/>
      <protection/>
    </xf>
    <xf numFmtId="167" fontId="2" fillId="0" borderId="0" xfId="22" applyNumberFormat="1" applyFont="1" applyBorder="1">
      <alignment/>
      <protection/>
    </xf>
    <xf numFmtId="0" fontId="7" fillId="0" borderId="0" xfId="22" applyFont="1">
      <alignment/>
      <protection/>
    </xf>
    <xf numFmtId="167" fontId="2" fillId="0" borderId="1" xfId="15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6" fillId="0" borderId="1" xfId="15" applyNumberFormat="1" applyFont="1" applyBorder="1" applyAlignment="1" applyProtection="1">
      <alignment/>
      <protection locked="0"/>
    </xf>
    <xf numFmtId="167" fontId="6" fillId="0" borderId="1" xfId="15" applyFont="1" applyBorder="1" applyAlignment="1" applyProtection="1">
      <alignment/>
      <protection locked="0"/>
    </xf>
    <xf numFmtId="0" fontId="6" fillId="0" borderId="1" xfId="22" applyFont="1" applyBorder="1" applyProtection="1">
      <alignment/>
      <protection locked="0"/>
    </xf>
    <xf numFmtId="0" fontId="6" fillId="0" borderId="0" xfId="22" applyFont="1" applyBorder="1">
      <alignment/>
      <protection/>
    </xf>
    <xf numFmtId="0" fontId="2" fillId="0" borderId="1" xfId="22" applyFont="1" applyBorder="1">
      <alignment/>
      <protection/>
    </xf>
    <xf numFmtId="166" fontId="2" fillId="0" borderId="1" xfId="22" applyNumberFormat="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9" fillId="0" borderId="0" xfId="21" applyFont="1" applyAlignment="1">
      <alignment horizontal="centerContinuous"/>
      <protection/>
    </xf>
    <xf numFmtId="168" fontId="10" fillId="0" borderId="1" xfId="21" applyNumberFormat="1" applyFont="1" applyBorder="1" applyProtection="1">
      <alignment/>
      <protection locked="0"/>
    </xf>
    <xf numFmtId="0" fontId="0" fillId="0" borderId="0" xfId="22" applyProtection="1">
      <alignment/>
      <protection locked="0"/>
    </xf>
    <xf numFmtId="169" fontId="10" fillId="0" borderId="1" xfId="21" applyNumberFormat="1" applyFont="1" applyBorder="1" applyProtection="1">
      <alignment/>
      <protection locked="0"/>
    </xf>
    <xf numFmtId="3" fontId="10" fillId="0" borderId="1" xfId="21" applyNumberFormat="1" applyFont="1" applyBorder="1" applyProtection="1">
      <alignment/>
      <protection locked="0"/>
    </xf>
    <xf numFmtId="170" fontId="0" fillId="0" borderId="0" xfId="22" applyNumberFormat="1">
      <alignment/>
      <protection/>
    </xf>
    <xf numFmtId="171" fontId="10" fillId="0" borderId="1" xfId="21" applyNumberFormat="1" applyFont="1" applyBorder="1" applyProtection="1">
      <alignment/>
      <protection locked="0"/>
    </xf>
    <xf numFmtId="0" fontId="4" fillId="0" borderId="1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9" fillId="0" borderId="1" xfId="21" applyFont="1" applyBorder="1">
      <alignment/>
      <protection/>
    </xf>
    <xf numFmtId="0" fontId="12" fillId="0" borderId="1" xfId="21" applyFont="1" applyBorder="1">
      <alignment/>
      <protection/>
    </xf>
    <xf numFmtId="172" fontId="2" fillId="0" borderId="1" xfId="22" applyNumberFormat="1" applyFont="1" applyBorder="1">
      <alignment/>
      <protection/>
    </xf>
    <xf numFmtId="39" fontId="2" fillId="0" borderId="1" xfId="15" applyNumberFormat="1" applyFont="1" applyBorder="1" applyAlignment="1">
      <alignment horizontal="right"/>
    </xf>
    <xf numFmtId="0" fontId="0" fillId="0" borderId="0" xfId="22" applyFont="1">
      <alignment/>
      <protection/>
    </xf>
    <xf numFmtId="0" fontId="13" fillId="0" borderId="0" xfId="22" applyFont="1">
      <alignment/>
      <protection/>
    </xf>
    <xf numFmtId="168" fontId="10" fillId="0" borderId="0" xfId="21" applyNumberFormat="1" applyFont="1" applyBorder="1">
      <alignment/>
      <protection/>
    </xf>
    <xf numFmtId="0" fontId="3" fillId="0" borderId="0" xfId="22" applyFont="1" applyAlignment="1">
      <alignment horizontal="right"/>
      <protection/>
    </xf>
    <xf numFmtId="0" fontId="5" fillId="0" borderId="1" xfId="22" applyFont="1" applyBorder="1" applyAlignment="1" quotePrefix="1">
      <alignment horizontal="left"/>
      <protection/>
    </xf>
    <xf numFmtId="0" fontId="4" fillId="0" borderId="1" xfId="22" applyFont="1" applyBorder="1" applyAlignment="1" quotePrefix="1">
      <alignment horizontal="left"/>
      <protection/>
    </xf>
    <xf numFmtId="0" fontId="2" fillId="0" borderId="0" xfId="22" applyFont="1" applyAlignment="1" quotePrefix="1">
      <alignment horizontal="left"/>
      <protection/>
    </xf>
    <xf numFmtId="0" fontId="4" fillId="0" borderId="0" xfId="21" applyFont="1" applyAlignment="1" quotePrefix="1">
      <alignment horizontal="left"/>
      <protection/>
    </xf>
    <xf numFmtId="168" fontId="10" fillId="0" borderId="1" xfId="21" applyNumberFormat="1" applyFont="1" applyBorder="1" applyAlignment="1" applyProtection="1" quotePrefix="1">
      <alignment horizontal="left"/>
      <protection locked="0"/>
    </xf>
    <xf numFmtId="0" fontId="9" fillId="0" borderId="1" xfId="21" applyFont="1" applyBorder="1" applyAlignment="1" quotePrefix="1">
      <alignment horizontal="left"/>
      <protection/>
    </xf>
    <xf numFmtId="0" fontId="4" fillId="0" borderId="0" xfId="22" applyFont="1" applyAlignment="1" quotePrefix="1">
      <alignment horizontal="left"/>
      <protection/>
    </xf>
    <xf numFmtId="168" fontId="10" fillId="0" borderId="0" xfId="21" applyNumberFormat="1" applyFont="1" applyBorder="1" applyAlignment="1" quotePrefix="1">
      <alignment horizontal="left"/>
      <protection/>
    </xf>
    <xf numFmtId="0" fontId="14" fillId="0" borderId="0" xfId="16" applyAlignment="1">
      <alignment/>
    </xf>
    <xf numFmtId="17" fontId="0" fillId="0" borderId="0" xfId="0" applyNumberFormat="1" applyAlignment="1">
      <alignment/>
    </xf>
    <xf numFmtId="0" fontId="1" fillId="2" borderId="0" xfId="22" applyFont="1" applyFill="1" applyAlignment="1" quotePrefix="1">
      <alignment horizontal="center"/>
      <protection/>
    </xf>
    <xf numFmtId="0" fontId="1" fillId="2" borderId="0" xfId="22" applyFont="1" applyFill="1" applyAlignment="1">
      <alignment horizontal="center"/>
      <protection/>
    </xf>
  </cellXfs>
  <cellStyles count="10">
    <cellStyle name="Normal" xfId="0"/>
    <cellStyle name="Currency_BeefProd1" xfId="15"/>
    <cellStyle name="Hyperlink" xfId="16"/>
    <cellStyle name="Comma" xfId="17"/>
    <cellStyle name="Comma [0]" xfId="18"/>
    <cellStyle name="Currency" xfId="19"/>
    <cellStyle name="Currency [0]" xfId="20"/>
    <cellStyle name="Normal_calffeed" xfId="21"/>
    <cellStyle name="Normal_Calfpr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Ontarioanalyseeconiomique\ont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eedlot Calc Input"/>
      <sheetName val="Feedlot Calc Output"/>
      <sheetName val="Feedlot Calc Input (2)"/>
      <sheetName val="Feedlot Calc Output (2)"/>
      <sheetName val="Production Budget (1)"/>
      <sheetName val="Production Budget (2)"/>
      <sheetName val="Production Budget (3)"/>
      <sheetName val="Report"/>
      <sheetName val="Proposal"/>
      <sheetName val="Debt Servicing"/>
      <sheetName val="Feed Requirements"/>
      <sheetName val="Sheet4"/>
    </sheetNames>
    <sheetDataSet>
      <sheetData sheetId="7">
        <row r="39">
          <cell r="E39">
            <v>0.5538666666666667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ocelyn.jacob@agr.gouv.qc.ca" TargetMode="External" /><Relationship Id="rId2" Type="http://schemas.openxmlformats.org/officeDocument/2006/relationships/hyperlink" Target="gaetan.bonneau@agr.gouv.qc.c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34.421875" style="0" customWidth="1"/>
    <col min="2" max="2" width="10.7109375" style="0" customWidth="1"/>
    <col min="3" max="3" width="0.13671875" style="0" hidden="1" customWidth="1"/>
    <col min="4" max="4" width="34.00390625" style="0" customWidth="1"/>
    <col min="5" max="5" width="12.00390625" style="0" customWidth="1"/>
    <col min="6" max="6" width="13.8515625" style="0" customWidth="1"/>
  </cols>
  <sheetData>
    <row r="1" spans="1:7" ht="26.25">
      <c r="A1" s="57" t="s">
        <v>40</v>
      </c>
      <c r="B1" s="58"/>
      <c r="C1" s="58"/>
      <c r="D1" s="58"/>
      <c r="E1" s="58"/>
      <c r="F1" s="58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3" t="s">
        <v>14</v>
      </c>
      <c r="B3" s="4"/>
      <c r="C3" s="4"/>
      <c r="D3" s="4"/>
      <c r="E3" s="5" t="s">
        <v>37</v>
      </c>
      <c r="F3" s="5" t="s">
        <v>0</v>
      </c>
      <c r="G3" s="2"/>
    </row>
    <row r="4" spans="1:7" ht="15.75">
      <c r="A4" s="6" t="s">
        <v>15</v>
      </c>
      <c r="B4" s="7">
        <v>1400</v>
      </c>
      <c r="C4" s="4"/>
      <c r="D4" s="48" t="s">
        <v>19</v>
      </c>
      <c r="E4" s="9">
        <f>B4*B18</f>
        <v>1609.9999999999998</v>
      </c>
      <c r="F4" s="10"/>
      <c r="G4" s="2"/>
    </row>
    <row r="5" spans="1:7" ht="15.75">
      <c r="A5" s="6" t="s">
        <v>16</v>
      </c>
      <c r="B5" s="7">
        <v>550</v>
      </c>
      <c r="C5" s="4"/>
      <c r="D5" s="48" t="s">
        <v>20</v>
      </c>
      <c r="E5" s="9">
        <f>B5*B19</f>
        <v>825</v>
      </c>
      <c r="F5" s="11"/>
      <c r="G5" s="2"/>
    </row>
    <row r="6" spans="1:7" ht="15.75">
      <c r="A6" s="6" t="s">
        <v>51</v>
      </c>
      <c r="B6" s="7">
        <v>268</v>
      </c>
      <c r="C6" s="4"/>
      <c r="D6" s="48" t="s">
        <v>52</v>
      </c>
      <c r="E6" s="9">
        <f>(+E4+E5)/2*B7*0.01</f>
        <v>18.2625</v>
      </c>
      <c r="F6" s="12"/>
      <c r="G6" s="2"/>
    </row>
    <row r="7" spans="1:7" ht="15.75">
      <c r="A7" s="6" t="s">
        <v>17</v>
      </c>
      <c r="B7" s="13">
        <v>1.5</v>
      </c>
      <c r="C7" s="4"/>
      <c r="D7" s="48" t="s">
        <v>21</v>
      </c>
      <c r="E7" s="9">
        <f>E4-E5-E6</f>
        <v>766.7374999999997</v>
      </c>
      <c r="F7" s="14">
        <f>E7/B21</f>
        <v>0.9020441176470585</v>
      </c>
      <c r="G7" s="2"/>
    </row>
    <row r="8" spans="1:7" ht="15.75">
      <c r="A8" s="15" t="s">
        <v>1</v>
      </c>
      <c r="B8" s="16"/>
      <c r="C8" s="4"/>
      <c r="D8" s="17"/>
      <c r="E8" s="18"/>
      <c r="F8" s="19"/>
      <c r="G8" s="2"/>
    </row>
    <row r="9" spans="1:7" ht="15.75">
      <c r="A9" s="3" t="s">
        <v>58</v>
      </c>
      <c r="B9" s="4"/>
      <c r="C9" s="4"/>
      <c r="D9" s="4"/>
      <c r="E9" s="4"/>
      <c r="F9" s="20"/>
      <c r="G9" s="2"/>
    </row>
    <row r="10" spans="1:7" ht="15.75">
      <c r="A10" s="47" t="s">
        <v>18</v>
      </c>
      <c r="B10" s="21">
        <f>+'[1]Production Budget (3)'!E39</f>
        <v>0.5538666666666667</v>
      </c>
      <c r="C10" s="4"/>
      <c r="D10" s="8" t="s">
        <v>26</v>
      </c>
      <c r="E10" s="22">
        <f>B10*B21</f>
        <v>470.78666666666675</v>
      </c>
      <c r="F10" s="14">
        <f aca="true" t="shared" si="0" ref="F10:F16">E10/$B$21</f>
        <v>0.5538666666666667</v>
      </c>
      <c r="G10" s="2"/>
    </row>
    <row r="11" spans="1:7" ht="15.75">
      <c r="A11" s="47" t="s">
        <v>49</v>
      </c>
      <c r="B11" s="23">
        <v>20.3</v>
      </c>
      <c r="C11" s="4"/>
      <c r="D11" s="47" t="s">
        <v>49</v>
      </c>
      <c r="E11" s="22">
        <f>B11</f>
        <v>20.3</v>
      </c>
      <c r="F11" s="14">
        <f t="shared" si="0"/>
        <v>0.023882352941176473</v>
      </c>
      <c r="G11" s="2"/>
    </row>
    <row r="12" spans="1:7" ht="15.75">
      <c r="A12" s="47" t="s">
        <v>60</v>
      </c>
      <c r="B12" s="23">
        <v>21.65</v>
      </c>
      <c r="C12" s="4"/>
      <c r="D12" s="47" t="s">
        <v>53</v>
      </c>
      <c r="E12" s="22">
        <f>B12</f>
        <v>21.65</v>
      </c>
      <c r="F12" s="14">
        <f t="shared" si="0"/>
        <v>0.025470588235294116</v>
      </c>
      <c r="G12" s="2"/>
    </row>
    <row r="13" spans="1:7" ht="15.75">
      <c r="A13" s="47" t="s">
        <v>54</v>
      </c>
      <c r="B13" s="24">
        <v>0.35</v>
      </c>
      <c r="C13" s="4"/>
      <c r="D13" s="47" t="s">
        <v>54</v>
      </c>
      <c r="E13" s="22">
        <f>B13*B6</f>
        <v>93.8</v>
      </c>
      <c r="F13" s="14">
        <f t="shared" si="0"/>
        <v>0.11035294117647058</v>
      </c>
      <c r="G13" s="2"/>
    </row>
    <row r="14" spans="1:7" ht="15.75">
      <c r="A14" s="47" t="s">
        <v>50</v>
      </c>
      <c r="B14" s="25">
        <v>6.5</v>
      </c>
      <c r="C14" s="4"/>
      <c r="D14" s="8" t="s">
        <v>55</v>
      </c>
      <c r="E14" s="22">
        <f>(E5+E4)/2*B14*0.01*B6/365</f>
        <v>58.10643835616439</v>
      </c>
      <c r="F14" s="14">
        <f t="shared" si="0"/>
        <v>0.06836051571313458</v>
      </c>
      <c r="G14" s="2"/>
    </row>
    <row r="15" spans="1:7" ht="15.75">
      <c r="A15" s="15"/>
      <c r="B15" s="26"/>
      <c r="C15" s="4"/>
      <c r="D15" s="8" t="s">
        <v>48</v>
      </c>
      <c r="E15" s="22">
        <f>SUM(E10:E14)</f>
        <v>664.6431050228312</v>
      </c>
      <c r="F15" s="14">
        <f t="shared" si="0"/>
        <v>0.7819330647327425</v>
      </c>
      <c r="G15" s="2"/>
    </row>
    <row r="16" spans="1:7" ht="15.75">
      <c r="A16" s="15"/>
      <c r="B16" s="26"/>
      <c r="C16" s="4"/>
      <c r="D16" s="48" t="s">
        <v>23</v>
      </c>
      <c r="E16" s="9">
        <f>E7-E15</f>
        <v>102.09439497716858</v>
      </c>
      <c r="F16" s="14">
        <f t="shared" si="0"/>
        <v>0.12011105291431597</v>
      </c>
      <c r="G16" s="2"/>
    </row>
    <row r="17" spans="1:7" ht="15.75">
      <c r="A17" s="49" t="s">
        <v>64</v>
      </c>
      <c r="B17" s="4"/>
      <c r="C17" s="4"/>
      <c r="D17" s="2"/>
      <c r="E17" s="2"/>
      <c r="F17" s="2"/>
      <c r="G17" s="2"/>
    </row>
    <row r="18" spans="1:7" ht="15.75">
      <c r="A18" s="47" t="s">
        <v>59</v>
      </c>
      <c r="B18" s="24">
        <v>1.15</v>
      </c>
      <c r="C18" s="4"/>
      <c r="D18" s="48" t="s">
        <v>56</v>
      </c>
      <c r="E18" s="9">
        <f>E15+E5+E6</f>
        <v>1507.9056050228312</v>
      </c>
      <c r="F18" s="14">
        <f>(E15+E5+E6)/B4</f>
        <v>1.0770754321591651</v>
      </c>
      <c r="G18" s="2"/>
    </row>
    <row r="19" spans="1:7" ht="15.75">
      <c r="A19" s="47" t="s">
        <v>24</v>
      </c>
      <c r="B19" s="24">
        <v>1.5</v>
      </c>
      <c r="C19" s="4"/>
      <c r="D19" s="48" t="s">
        <v>57</v>
      </c>
      <c r="E19" s="9">
        <f>(E4-E6-E15)</f>
        <v>927.0943949771686</v>
      </c>
      <c r="F19" s="14">
        <f>(E4-E6-E15)/B5</f>
        <v>1.685626172685761</v>
      </c>
      <c r="G19" s="2"/>
    </row>
    <row r="20" spans="1:7" ht="15">
      <c r="A20" s="2"/>
      <c r="B20" s="2"/>
      <c r="C20" s="4"/>
      <c r="D20" s="4"/>
      <c r="E20" s="4"/>
      <c r="F20" s="4"/>
      <c r="G20" s="2"/>
    </row>
    <row r="21" spans="1:7" ht="15.75">
      <c r="A21" s="48" t="s">
        <v>25</v>
      </c>
      <c r="B21" s="27">
        <f>B4-B5</f>
        <v>850</v>
      </c>
      <c r="C21" s="4"/>
      <c r="D21" s="48" t="s">
        <v>27</v>
      </c>
      <c r="E21" s="28">
        <f>B21/B6</f>
        <v>3.171641791044776</v>
      </c>
      <c r="F21" s="2"/>
      <c r="G21" s="2"/>
    </row>
    <row r="22" spans="1:7" ht="15">
      <c r="A22" s="2"/>
      <c r="B22" s="2"/>
      <c r="C22" s="4"/>
      <c r="D22" s="2"/>
      <c r="E22" s="2"/>
      <c r="F22" s="2"/>
      <c r="G22" s="2"/>
    </row>
    <row r="23" spans="1:7" ht="15">
      <c r="A23" s="4"/>
      <c r="B23" s="4"/>
      <c r="C23" s="4"/>
      <c r="D23" s="2"/>
      <c r="E23" s="2"/>
      <c r="F23" s="2"/>
      <c r="G23" s="2"/>
    </row>
    <row r="24" spans="1:7" ht="18">
      <c r="A24" s="3" t="s">
        <v>22</v>
      </c>
      <c r="B24" s="29" t="s">
        <v>2</v>
      </c>
      <c r="C24" s="4"/>
      <c r="D24" s="50" t="s">
        <v>41</v>
      </c>
      <c r="E24" s="30"/>
      <c r="F24" s="29" t="s">
        <v>3</v>
      </c>
      <c r="G24" s="2"/>
    </row>
    <row r="25" spans="1:7" ht="18">
      <c r="A25" s="31" t="s">
        <v>28</v>
      </c>
      <c r="B25" s="31">
        <v>90</v>
      </c>
      <c r="C25" s="32"/>
      <c r="D25" s="33">
        <v>0</v>
      </c>
      <c r="E25" s="9">
        <f aca="true" t="shared" si="1" ref="E25:E34">+B25/1000*D25*$B$6</f>
        <v>0</v>
      </c>
      <c r="F25" s="34">
        <v>90</v>
      </c>
      <c r="G25" s="35"/>
    </row>
    <row r="26" spans="1:7" ht="18">
      <c r="A26" s="31" t="s">
        <v>29</v>
      </c>
      <c r="B26" s="31">
        <v>50</v>
      </c>
      <c r="C26" s="2"/>
      <c r="D26" s="33">
        <v>7.5</v>
      </c>
      <c r="E26" s="9">
        <f t="shared" si="1"/>
        <v>100.5</v>
      </c>
      <c r="F26" s="34">
        <v>45</v>
      </c>
      <c r="G26" s="35"/>
    </row>
    <row r="27" spans="1:7" ht="18">
      <c r="A27" s="31" t="s">
        <v>30</v>
      </c>
      <c r="B27" s="31">
        <v>0</v>
      </c>
      <c r="C27" s="2"/>
      <c r="D27" s="33">
        <v>0</v>
      </c>
      <c r="E27" s="9">
        <f t="shared" si="1"/>
        <v>0</v>
      </c>
      <c r="F27" s="34">
        <v>35</v>
      </c>
      <c r="G27" s="35"/>
    </row>
    <row r="28" spans="1:7" ht="18">
      <c r="A28" s="31" t="s">
        <v>31</v>
      </c>
      <c r="B28" s="31">
        <v>130</v>
      </c>
      <c r="C28" s="2"/>
      <c r="D28" s="33">
        <v>7.5</v>
      </c>
      <c r="E28" s="9">
        <f t="shared" si="1"/>
        <v>261.3</v>
      </c>
      <c r="F28" s="34">
        <v>86</v>
      </c>
      <c r="G28" s="35"/>
    </row>
    <row r="29" spans="1:7" ht="18" hidden="1">
      <c r="A29" s="31" t="s">
        <v>4</v>
      </c>
      <c r="B29" s="31">
        <v>0</v>
      </c>
      <c r="C29" s="2"/>
      <c r="D29" s="33">
        <v>0</v>
      </c>
      <c r="E29" s="9">
        <f t="shared" si="1"/>
        <v>0</v>
      </c>
      <c r="F29" s="34">
        <v>70</v>
      </c>
      <c r="G29" s="35"/>
    </row>
    <row r="30" spans="1:7" ht="18">
      <c r="A30" s="51" t="s">
        <v>42</v>
      </c>
      <c r="B30" s="31">
        <v>300</v>
      </c>
      <c r="C30" s="2"/>
      <c r="D30" s="33">
        <v>0.6</v>
      </c>
      <c r="E30" s="9">
        <f t="shared" si="1"/>
        <v>48.239999999999995</v>
      </c>
      <c r="F30" s="34">
        <v>90</v>
      </c>
      <c r="G30" s="35"/>
    </row>
    <row r="31" spans="1:7" ht="18">
      <c r="A31" s="51" t="s">
        <v>32</v>
      </c>
      <c r="B31" s="31">
        <v>500</v>
      </c>
      <c r="C31" s="2"/>
      <c r="D31" s="36">
        <v>0.04</v>
      </c>
      <c r="E31" s="9">
        <f t="shared" si="1"/>
        <v>5.36</v>
      </c>
      <c r="F31" s="34">
        <v>100</v>
      </c>
      <c r="G31" s="35"/>
    </row>
    <row r="32" spans="1:7" ht="18">
      <c r="A32" s="51" t="s">
        <v>43</v>
      </c>
      <c r="B32" s="31">
        <v>0</v>
      </c>
      <c r="C32" s="2"/>
      <c r="D32" s="33">
        <v>0</v>
      </c>
      <c r="E32" s="9">
        <f t="shared" si="1"/>
        <v>0</v>
      </c>
      <c r="F32" s="34">
        <v>86</v>
      </c>
      <c r="G32" s="35"/>
    </row>
    <row r="33" spans="1:7" ht="18">
      <c r="A33" s="31" t="s">
        <v>33</v>
      </c>
      <c r="B33" s="31">
        <v>0</v>
      </c>
      <c r="C33" s="2"/>
      <c r="D33" s="33">
        <v>0</v>
      </c>
      <c r="E33" s="9">
        <f t="shared" si="1"/>
        <v>0</v>
      </c>
      <c r="F33" s="34"/>
      <c r="G33" s="35"/>
    </row>
    <row r="34" spans="1:7" ht="18">
      <c r="A34" s="31" t="s">
        <v>33</v>
      </c>
      <c r="B34" s="31">
        <v>0</v>
      </c>
      <c r="C34" s="2"/>
      <c r="D34" s="33">
        <v>0</v>
      </c>
      <c r="E34" s="9">
        <f t="shared" si="1"/>
        <v>0</v>
      </c>
      <c r="F34" s="34"/>
      <c r="G34" s="35"/>
    </row>
    <row r="35" spans="1:7" ht="18" hidden="1">
      <c r="A35" s="31"/>
      <c r="B35" s="29" t="s">
        <v>5</v>
      </c>
      <c r="C35" s="2"/>
      <c r="D35" s="33"/>
      <c r="E35" s="9"/>
      <c r="F35" s="34"/>
      <c r="G35" s="35"/>
    </row>
    <row r="36" spans="1:7" ht="18" hidden="1">
      <c r="A36" s="31" t="s">
        <v>6</v>
      </c>
      <c r="B36" s="31">
        <v>150</v>
      </c>
      <c r="C36" s="2"/>
      <c r="D36" s="33" t="s">
        <v>7</v>
      </c>
      <c r="E36" s="31">
        <v>0</v>
      </c>
      <c r="F36" s="37" t="s">
        <v>8</v>
      </c>
      <c r="G36" s="35"/>
    </row>
    <row r="37" spans="1:7" ht="18">
      <c r="A37" s="38"/>
      <c r="B37" s="2"/>
      <c r="C37" s="2"/>
      <c r="D37" s="2"/>
      <c r="E37" s="2"/>
      <c r="F37" s="2"/>
      <c r="G37" s="2"/>
    </row>
    <row r="38" spans="1:7" ht="18">
      <c r="A38" s="38"/>
      <c r="B38" s="52" t="s">
        <v>34</v>
      </c>
      <c r="C38" s="39"/>
      <c r="D38" s="39"/>
      <c r="E38" s="9">
        <f>SUM(E25:E36)</f>
        <v>415.40000000000003</v>
      </c>
      <c r="F38" s="2"/>
      <c r="G38" s="2"/>
    </row>
    <row r="39" spans="1:7" ht="18">
      <c r="A39" s="38"/>
      <c r="B39" s="52" t="s">
        <v>47</v>
      </c>
      <c r="C39" s="40"/>
      <c r="D39" s="40"/>
      <c r="E39" s="41">
        <f>+E38/B21</f>
        <v>0.4887058823529412</v>
      </c>
      <c r="F39" s="2"/>
      <c r="G39" s="2"/>
    </row>
    <row r="40" spans="1:7" ht="18">
      <c r="A40" s="2"/>
      <c r="B40" s="52" t="s">
        <v>35</v>
      </c>
      <c r="C40" s="40"/>
      <c r="D40" s="40"/>
      <c r="E40" s="42">
        <f>IF(E36&gt;0,"n/a",SUM(D25:D34)*2.205*B6/B21)</f>
        <v>10.873295999999998</v>
      </c>
      <c r="F40" s="2"/>
      <c r="G40" s="2"/>
    </row>
    <row r="41" spans="1:7" ht="18">
      <c r="A41" s="2"/>
      <c r="B41" s="52" t="s">
        <v>36</v>
      </c>
      <c r="C41" s="40"/>
      <c r="D41" s="40"/>
      <c r="E41" s="42">
        <f>IF(E36=0,((D25*F25*0.01+D26*F26*0.01+D27*F27*0.01+D28*F28*0.01+D29*F29*0.01+D30*F30*0.01+D31*F31*0.01+D32*F32*0.01+D33*F33*0.01+D34*F34*0.01+D35*F35*0.01)*2.205*B6/B21),"n/a")</f>
        <v>7.23380082352941</v>
      </c>
      <c r="F41" s="2"/>
      <c r="G41" s="2"/>
    </row>
    <row r="42" spans="1:7" ht="12.75">
      <c r="A42" s="2"/>
      <c r="B42" s="2"/>
      <c r="C42" s="2"/>
      <c r="D42" s="2"/>
      <c r="E42" s="43"/>
      <c r="F42" s="2"/>
      <c r="G42" s="2"/>
    </row>
    <row r="43" spans="1:7" ht="15.75">
      <c r="A43" s="5"/>
      <c r="B43" s="44"/>
      <c r="C43" s="44"/>
      <c r="D43" s="44"/>
      <c r="E43" s="44"/>
      <c r="F43" s="44"/>
      <c r="G43" s="2"/>
    </row>
    <row r="44" spans="1:7" ht="15.75">
      <c r="A44" s="53" t="s">
        <v>46</v>
      </c>
      <c r="B44" s="44"/>
      <c r="C44" s="44"/>
      <c r="D44" s="44"/>
      <c r="E44" s="44"/>
      <c r="F44" s="44"/>
      <c r="G44" s="2"/>
    </row>
    <row r="45" spans="1:7" ht="15.75">
      <c r="A45" s="5" t="s">
        <v>45</v>
      </c>
      <c r="B45" s="2"/>
      <c r="C45" s="2"/>
      <c r="D45" s="2"/>
      <c r="E45" s="2"/>
      <c r="F45" s="2"/>
      <c r="G45" s="2"/>
    </row>
    <row r="46" spans="1:7" ht="18">
      <c r="A46" s="54" t="s">
        <v>44</v>
      </c>
      <c r="B46" s="2"/>
      <c r="C46" s="2"/>
      <c r="D46" s="2"/>
      <c r="E46" s="2"/>
      <c r="F46" s="2"/>
      <c r="G46" s="2"/>
    </row>
    <row r="47" spans="1:7" ht="18">
      <c r="A47" s="45"/>
      <c r="B47" s="2"/>
      <c r="C47" s="2"/>
      <c r="D47" s="2"/>
      <c r="E47" s="2"/>
      <c r="F47" s="2"/>
      <c r="G47" s="2"/>
    </row>
    <row r="48" spans="1:7" ht="12.75">
      <c r="A48" s="43" t="s">
        <v>63</v>
      </c>
      <c r="B48" s="2"/>
      <c r="C48" s="2"/>
      <c r="D48" s="2"/>
      <c r="E48" s="2"/>
      <c r="F48" s="2"/>
      <c r="G48" s="2"/>
    </row>
    <row r="49" spans="1:7" ht="15">
      <c r="A49" s="43"/>
      <c r="B49" s="2"/>
      <c r="C49" s="2"/>
      <c r="D49" s="46" t="s">
        <v>9</v>
      </c>
      <c r="E49" s="4" t="s">
        <v>10</v>
      </c>
      <c r="F49" s="4"/>
      <c r="G49" s="2"/>
    </row>
    <row r="50" spans="1:7" ht="15">
      <c r="A50" s="2"/>
      <c r="B50" s="2"/>
      <c r="C50" s="2"/>
      <c r="D50" s="4"/>
      <c r="E50" s="4" t="s">
        <v>11</v>
      </c>
      <c r="F50" s="4"/>
      <c r="G50" s="2"/>
    </row>
    <row r="51" spans="1:7" ht="15">
      <c r="A51" s="2"/>
      <c r="B51" s="2"/>
      <c r="C51" s="2"/>
      <c r="D51" s="4"/>
      <c r="E51" s="4" t="s">
        <v>12</v>
      </c>
      <c r="F51" s="4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43" t="s">
        <v>13</v>
      </c>
      <c r="G53" s="2"/>
    </row>
    <row r="54" spans="1:7" ht="12.75">
      <c r="A54" s="2"/>
      <c r="B54" s="2"/>
      <c r="C54" s="2"/>
      <c r="D54" s="43" t="s">
        <v>39</v>
      </c>
      <c r="E54" s="2"/>
      <c r="F54" s="2"/>
      <c r="G54" s="2"/>
    </row>
    <row r="55" ht="12.75">
      <c r="D55" s="55" t="s">
        <v>38</v>
      </c>
    </row>
    <row r="56" ht="12.75">
      <c r="D56" s="56">
        <v>37196</v>
      </c>
    </row>
    <row r="57" ht="12.75">
      <c r="D57" t="s">
        <v>61</v>
      </c>
    </row>
    <row r="58" ht="12.75">
      <c r="D58" s="55" t="s">
        <v>62</v>
      </c>
    </row>
  </sheetData>
  <mergeCells count="1">
    <mergeCell ref="A1:F1"/>
  </mergeCells>
  <hyperlinks>
    <hyperlink ref="D55" r:id="rId1" display="jocelyn.jacob@agr.gouv.qc.ca"/>
    <hyperlink ref="D58" r:id="rId2" display="gaetan.bonneau@agr.gouv.qc.ca"/>
  </hyperlinks>
  <printOptions/>
  <pageMargins left="0.75" right="0.75" top="1" bottom="1" header="0.4921259845" footer="0.4921259845"/>
  <pageSetup fitToHeight="1" fitToWidth="1" horizontalDpi="600" verticalDpi="600" orientation="portrait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Jacob</dc:creator>
  <cp:keywords/>
  <dc:description/>
  <cp:lastModifiedBy>Gaétan Bonneau</cp:lastModifiedBy>
  <cp:lastPrinted>2001-11-09T18:51:25Z</cp:lastPrinted>
  <dcterms:created xsi:type="dcterms:W3CDTF">2001-11-09T18:04:59Z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